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19200" windowHeight="11460" firstSheet="1"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14" l="1"/>
  <c r="C13" i="14"/>
  <c r="D17" i="6" s="1"/>
  <c r="D17" i="11" s="1"/>
  <c r="D13" i="14"/>
  <c r="E13" i="14"/>
  <c r="F13" i="14"/>
  <c r="G17" i="6" s="1"/>
  <c r="G17" i="11" s="1"/>
  <c r="K17" i="3" s="1"/>
  <c r="G13" i="14"/>
  <c r="H17" i="6" s="1"/>
  <c r="H17" i="11" s="1"/>
  <c r="M17" i="3" s="1"/>
  <c r="H13" i="14"/>
  <c r="I17" i="6" s="1"/>
  <c r="I17" i="11" s="1"/>
  <c r="O17" i="3" s="1"/>
  <c r="I13" i="14"/>
  <c r="J17" i="6" s="1"/>
  <c r="J13" i="14"/>
  <c r="K17" i="6" s="1"/>
  <c r="K17" i="11" s="1"/>
  <c r="S17" i="3" s="1"/>
  <c r="K13" i="14"/>
  <c r="L17" i="6" s="1"/>
  <c r="L13" i="14"/>
  <c r="M17" i="6" s="1"/>
  <c r="M17" i="11" s="1"/>
  <c r="W17" i="3"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H20" i="3" s="1"/>
  <c r="J14" i="3"/>
  <c r="L14" i="3"/>
  <c r="N14" i="3"/>
  <c r="P14" i="3"/>
  <c r="R14" i="3"/>
  <c r="T14" i="3"/>
  <c r="V14" i="3"/>
  <c r="V20" i="3" s="1"/>
  <c r="V31" i="3" s="1"/>
  <c r="X14" i="3"/>
  <c r="Z14" i="3"/>
  <c r="A16" i="3"/>
  <c r="AA16" i="3"/>
  <c r="AA18" i="3" s="1"/>
  <c r="A17" i="3"/>
  <c r="AA17" i="3"/>
  <c r="D18" i="3"/>
  <c r="F18" i="3"/>
  <c r="H18" i="3"/>
  <c r="J18" i="3"/>
  <c r="J20" i="3" s="1"/>
  <c r="L18" i="3"/>
  <c r="N18" i="3"/>
  <c r="N20" i="3" s="1"/>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c r="J8" i="11" s="1"/>
  <c r="Q8" i="3" s="1"/>
  <c r="J6" i="14"/>
  <c r="K8" i="6" s="1"/>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J11" i="11"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D13" i="11" s="1"/>
  <c r="E13" i="3" s="1"/>
  <c r="D11" i="14"/>
  <c r="E13" i="6" s="1"/>
  <c r="E13" i="11" s="1"/>
  <c r="G13" i="3" s="1"/>
  <c r="E11" i="14"/>
  <c r="F13" i="6" s="1"/>
  <c r="F11" i="14"/>
  <c r="G13" i="6" s="1"/>
  <c r="K13" i="3" s="1"/>
  <c r="G11" i="14"/>
  <c r="H13" i="6"/>
  <c r="H13" i="11" s="1"/>
  <c r="M13" i="3" s="1"/>
  <c r="H11" i="14"/>
  <c r="I13" i="6" s="1"/>
  <c r="I11" i="14"/>
  <c r="J13" i="6" s="1"/>
  <c r="Q13" i="3" s="1"/>
  <c r="J11" i="14"/>
  <c r="K13" i="6" s="1"/>
  <c r="S13" i="3" s="1"/>
  <c r="K11" i="14"/>
  <c r="L13" i="6" s="1"/>
  <c r="L13" i="11" s="1"/>
  <c r="U13" i="3" s="1"/>
  <c r="L11" i="14"/>
  <c r="M13" i="6" s="1"/>
  <c r="M13" i="11" s="1"/>
  <c r="W13" i="3" s="1"/>
  <c r="M11" i="14"/>
  <c r="N13" i="6" s="1"/>
  <c r="N13" i="11" s="1"/>
  <c r="Y13" i="3" s="1"/>
  <c r="O11" i="14"/>
  <c r="B12" i="14"/>
  <c r="C16" i="6" s="1"/>
  <c r="C12" i="14"/>
  <c r="D16" i="6" s="1"/>
  <c r="D16" i="11" s="1"/>
  <c r="D18" i="11" s="1"/>
  <c r="D12" i="14"/>
  <c r="E16" i="6" s="1"/>
  <c r="E16" i="11" s="1"/>
  <c r="G16" i="3" s="1"/>
  <c r="E12" i="14"/>
  <c r="F16" i="6"/>
  <c r="F12" i="14"/>
  <c r="G16" i="6" s="1"/>
  <c r="G16" i="11" s="1"/>
  <c r="G12" i="14"/>
  <c r="H16" i="6"/>
  <c r="H16" i="11" s="1"/>
  <c r="M16" i="3" s="1"/>
  <c r="M18" i="3" s="1"/>
  <c r="H12" i="14"/>
  <c r="I16" i="6" s="1"/>
  <c r="I16" i="11" s="1"/>
  <c r="I12" i="14"/>
  <c r="J16" i="6"/>
  <c r="Q16" i="3" s="1"/>
  <c r="J12" i="14"/>
  <c r="K16" i="6" s="1"/>
  <c r="K12" i="14"/>
  <c r="L16" i="6" s="1"/>
  <c r="L16" i="11" s="1"/>
  <c r="U16" i="3" s="1"/>
  <c r="L12" i="14"/>
  <c r="M16" i="6" s="1"/>
  <c r="M12" i="14"/>
  <c r="N16" i="6" s="1"/>
  <c r="N16" i="11" s="1"/>
  <c r="Y16" i="3" s="1"/>
  <c r="O12" i="14"/>
  <c r="C17" i="6"/>
  <c r="C17" i="11" s="1"/>
  <c r="C17" i="3" s="1"/>
  <c r="E17" i="6"/>
  <c r="E17" i="11" s="1"/>
  <c r="G17" i="3"/>
  <c r="W6" i="3"/>
  <c r="M16" i="11"/>
  <c r="E17" i="3"/>
  <c r="H18" i="11"/>
  <c r="L17" i="11"/>
  <c r="U17" i="3" s="1"/>
  <c r="I7" i="3"/>
  <c r="M6" i="3"/>
  <c r="H18" i="6"/>
  <c r="R20" i="3" l="1"/>
  <c r="C18" i="6"/>
  <c r="G18" i="3"/>
  <c r="N4" i="14"/>
  <c r="P4" i="14" s="1"/>
  <c r="L18" i="6"/>
  <c r="O16" i="3"/>
  <c r="I18" i="11"/>
  <c r="I13" i="11"/>
  <c r="I14" i="11" s="1"/>
  <c r="I20" i="11" s="1"/>
  <c r="N17" i="11"/>
  <c r="Y17" i="3" s="1"/>
  <c r="Y18" i="3" s="1"/>
  <c r="N18" i="6"/>
  <c r="C13" i="11"/>
  <c r="C13" i="3" s="1"/>
  <c r="N10" i="14"/>
  <c r="P10" i="14" s="1"/>
  <c r="Q10" i="14" s="1"/>
  <c r="D18" i="6"/>
  <c r="N7" i="14"/>
  <c r="P7" i="14" s="1"/>
  <c r="Q7" i="14" s="1"/>
  <c r="M18" i="6"/>
  <c r="M18" i="11"/>
  <c r="N5" i="14"/>
  <c r="P5" i="14" s="1"/>
  <c r="Q5" i="14" s="1"/>
  <c r="N13" i="14"/>
  <c r="P13" i="14" s="1"/>
  <c r="Q13" i="14" s="1"/>
  <c r="U18" i="3"/>
  <c r="F20" i="3"/>
  <c r="AA14" i="3"/>
  <c r="AA20" i="3" s="1"/>
  <c r="AA24" i="3" s="1"/>
  <c r="L20" i="3"/>
  <c r="D20" i="3"/>
  <c r="K16" i="11"/>
  <c r="K18" i="6"/>
  <c r="B17"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M20" i="6" s="1"/>
  <c r="C16" i="11"/>
  <c r="C16" i="3" s="1"/>
  <c r="C18" i="3" s="1"/>
  <c r="E16" i="3"/>
  <c r="E18" i="3" s="1"/>
  <c r="O16" i="6"/>
  <c r="G18" i="6"/>
  <c r="F17" i="6"/>
  <c r="O17" i="6" s="1"/>
  <c r="C6" i="3"/>
  <c r="W14" i="3"/>
  <c r="N12" i="14"/>
  <c r="N6" i="14"/>
  <c r="I14" i="6"/>
  <c r="I20" i="6" s="1"/>
  <c r="N11" i="14"/>
  <c r="E18" i="11"/>
  <c r="E18" i="6"/>
  <c r="K14" i="6"/>
  <c r="K20" i="6" s="1"/>
  <c r="M14" i="11"/>
  <c r="M20" i="11" s="1"/>
  <c r="I18" i="6"/>
  <c r="Q6" i="14"/>
  <c r="Q4" i="14"/>
  <c r="B6" i="6"/>
  <c r="O18" i="3"/>
  <c r="C10" i="6"/>
  <c r="N8" i="14"/>
  <c r="G9" i="11"/>
  <c r="G14" i="6"/>
  <c r="O9" i="6"/>
  <c r="B9" i="6"/>
  <c r="F13" i="11"/>
  <c r="O13" i="6"/>
  <c r="N8" i="11"/>
  <c r="N14" i="6"/>
  <c r="N20" i="6" s="1"/>
  <c r="W16" i="3"/>
  <c r="W18" i="3" s="1"/>
  <c r="F16" i="11"/>
  <c r="L11" i="11"/>
  <c r="L14" i="6"/>
  <c r="M11" i="3"/>
  <c r="C9" i="3"/>
  <c r="L18" i="11"/>
  <c r="B16" i="6"/>
  <c r="P12" i="14"/>
  <c r="Q12" i="14" s="1"/>
  <c r="W20" i="3"/>
  <c r="O6" i="6"/>
  <c r="D14" i="6"/>
  <c r="C22" i="3"/>
  <c r="X20" i="3"/>
  <c r="N9" i="14"/>
  <c r="C11" i="6"/>
  <c r="T20" i="3"/>
  <c r="D20" i="6" l="1"/>
  <c r="L20" i="6"/>
  <c r="O13" i="3"/>
  <c r="O14" i="3" s="1"/>
  <c r="F17" i="11"/>
  <c r="O17" i="11" s="1"/>
  <c r="G20" i="6"/>
  <c r="O18" i="6"/>
  <c r="J20" i="6"/>
  <c r="B13" i="6"/>
  <c r="P11" i="14"/>
  <c r="Q11" i="14" s="1"/>
  <c r="G6" i="3"/>
  <c r="G14" i="3" s="1"/>
  <c r="G20" i="3" s="1"/>
  <c r="E14" i="11"/>
  <c r="E20" i="11" s="1"/>
  <c r="B7" i="11"/>
  <c r="B7" i="3" s="1"/>
  <c r="O7" i="11"/>
  <c r="Q17" i="3"/>
  <c r="Q18" i="3" s="1"/>
  <c r="J18" i="11"/>
  <c r="C12" i="3"/>
  <c r="O12" i="11"/>
  <c r="B12" i="11"/>
  <c r="B12" i="3" s="1"/>
  <c r="B16" i="11"/>
  <c r="C7" i="3"/>
  <c r="C18" i="11"/>
  <c r="P6" i="14"/>
  <c r="B8" i="6"/>
  <c r="Q6" i="3"/>
  <c r="Q14" i="3" s="1"/>
  <c r="J14" i="11"/>
  <c r="H14" i="11"/>
  <c r="H20" i="11" s="1"/>
  <c r="F18" i="6"/>
  <c r="F20" i="6" s="1"/>
  <c r="O20" i="3"/>
  <c r="B18" i="6"/>
  <c r="M14" i="3"/>
  <c r="M20" i="3" s="1"/>
  <c r="O16" i="11"/>
  <c r="E20" i="6"/>
  <c r="K18" i="11"/>
  <c r="K20" i="11" s="1"/>
  <c r="S16" i="3"/>
  <c r="S18" i="3" s="1"/>
  <c r="S20" i="3" s="1"/>
  <c r="K9" i="3"/>
  <c r="K14" i="3" s="1"/>
  <c r="K20" i="3" s="1"/>
  <c r="G14" i="11"/>
  <c r="G20" i="11" s="1"/>
  <c r="B9" i="11"/>
  <c r="B9" i="3" s="1"/>
  <c r="X31" i="3"/>
  <c r="B16" i="3"/>
  <c r="I17" i="3"/>
  <c r="B10" i="6"/>
  <c r="P8" i="14"/>
  <c r="Q8" i="14" s="1"/>
  <c r="U11" i="3"/>
  <c r="U14" i="3" s="1"/>
  <c r="U20" i="3" s="1"/>
  <c r="L14" i="11"/>
  <c r="L20" i="11" s="1"/>
  <c r="O11" i="6"/>
  <c r="I16" i="3"/>
  <c r="I13" i="3"/>
  <c r="I14" i="3" s="1"/>
  <c r="O13" i="11"/>
  <c r="F14" i="11"/>
  <c r="B13" i="11"/>
  <c r="B13" i="3" s="1"/>
  <c r="O10" i="6"/>
  <c r="C10" i="11"/>
  <c r="C14" i="6"/>
  <c r="C20" i="6" s="1"/>
  <c r="C24" i="6" s="1"/>
  <c r="D22" i="6" s="1"/>
  <c r="D24" i="6" s="1"/>
  <c r="E22" i="6" s="1"/>
  <c r="Y8" i="3"/>
  <c r="Y14" i="3" s="1"/>
  <c r="Y20" i="3" s="1"/>
  <c r="N14" i="11"/>
  <c r="N20" i="11" s="1"/>
  <c r="B8" i="11"/>
  <c r="B8" i="3" s="1"/>
  <c r="O8" i="11"/>
  <c r="O6" i="11"/>
  <c r="E6" i="3"/>
  <c r="E14" i="3" s="1"/>
  <c r="E20" i="3" s="1"/>
  <c r="B6" i="11"/>
  <c r="D14" i="11"/>
  <c r="D20" i="11" s="1"/>
  <c r="P9" i="14"/>
  <c r="Q9" i="14" s="1"/>
  <c r="B11" i="6"/>
  <c r="O9" i="11"/>
  <c r="J20" i="11" l="1"/>
  <c r="O18" i="11"/>
  <c r="F18" i="11"/>
  <c r="B17" i="11"/>
  <c r="B17" i="3" s="1"/>
  <c r="B18" i="3" s="1"/>
  <c r="E24" i="6"/>
  <c r="F22" i="6" s="1"/>
  <c r="F24" i="6" s="1"/>
  <c r="G22" i="6" s="1"/>
  <c r="G24" i="6" s="1"/>
  <c r="H22" i="6" s="1"/>
  <c r="H24" i="6" s="1"/>
  <c r="I22" i="6" s="1"/>
  <c r="I24" i="6" s="1"/>
  <c r="J22" i="6" s="1"/>
  <c r="J24" i="6" s="1"/>
  <c r="K22" i="6" s="1"/>
  <c r="K24" i="6" s="1"/>
  <c r="L22" i="6" s="1"/>
  <c r="L24" i="6" s="1"/>
  <c r="M22" i="6" s="1"/>
  <c r="M24" i="6" s="1"/>
  <c r="N22" i="6" s="1"/>
  <c r="N24" i="6" s="1"/>
  <c r="F20" i="11"/>
  <c r="I18" i="3"/>
  <c r="O14" i="6"/>
  <c r="O20" i="6" s="1"/>
  <c r="O24" i="6" s="1"/>
  <c r="I20" i="3"/>
  <c r="Q20" i="3"/>
  <c r="B14" i="6"/>
  <c r="B20" i="6" s="1"/>
  <c r="B24" i="6" s="1"/>
  <c r="B6" i="3"/>
  <c r="O11" i="11"/>
  <c r="C11" i="3"/>
  <c r="B11" i="11"/>
  <c r="B11" i="3" s="1"/>
  <c r="O10" i="11"/>
  <c r="O14" i="11" s="1"/>
  <c r="O20" i="11" s="1"/>
  <c r="O24" i="11" s="1"/>
  <c r="B10" i="11"/>
  <c r="B10" i="3" s="1"/>
  <c r="C14" i="11"/>
  <c r="C20" i="11" s="1"/>
  <c r="C24" i="11" s="1"/>
  <c r="D22" i="11" s="1"/>
  <c r="D24" i="11" s="1"/>
  <c r="E22" i="11" s="1"/>
  <c r="E24" i="11" s="1"/>
  <c r="F22" i="11" s="1"/>
  <c r="F24" i="11" s="1"/>
  <c r="G22" i="11" s="1"/>
  <c r="G24" i="11" s="1"/>
  <c r="H22" i="11" s="1"/>
  <c r="H24" i="11" s="1"/>
  <c r="I22" i="11" s="1"/>
  <c r="I24" i="11" s="1"/>
  <c r="J22" i="11" s="1"/>
  <c r="C10" i="3"/>
  <c r="C14" i="3" s="1"/>
  <c r="C20" i="3" s="1"/>
  <c r="B18" i="11" l="1"/>
  <c r="J24" i="11"/>
  <c r="K22" i="11" s="1"/>
  <c r="K24" i="11" s="1"/>
  <c r="L22" i="11" s="1"/>
  <c r="L24" i="11" s="1"/>
  <c r="M22" i="11" s="1"/>
  <c r="M24" i="11" s="1"/>
  <c r="N22" i="11" s="1"/>
  <c r="N24" i="11" s="1"/>
  <c r="B14" i="11"/>
  <c r="B20" i="11" s="1"/>
  <c r="B24" i="11" s="1"/>
  <c r="D24" i="3"/>
  <c r="D31" i="3" s="1"/>
  <c r="C24" i="3"/>
  <c r="B14" i="3"/>
  <c r="B20" i="3" s="1"/>
  <c r="B24" i="3" s="1"/>
  <c r="F22" i="3" l="1"/>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R31" i="3" s="1"/>
  <c r="T22" i="3" l="1"/>
  <c r="T24" i="3" s="1"/>
  <c r="T31"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<sst xmlns="http://schemas.openxmlformats.org/spreadsheetml/2006/main" count="1660" uniqueCount="597">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</sst>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topLeftCell="A28"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10" activePane="bottomRight" state="frozen"/>
      <selection pane="topRight" activeCell="B1" sqref="B1"/>
      <selection pane="bottomLeft" activeCell="A10" sqref="A10"/>
      <selection pane="bottomRight" activeCell="B5" sqref="B5"/>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580</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581</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582</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583</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1817.64</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584</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585</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586</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587</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588</v>
      </c>
      <c r="B68" s="153">
        <v>485.63636363636363</v>
      </c>
      <c r="C68" s="153">
        <v>699.63636363636363</v>
      </c>
      <c r="D68" s="153">
        <v>699.63636363636363</v>
      </c>
      <c r="E68" s="153">
        <v>699.63636363636363</v>
      </c>
      <c r="F68" s="153">
        <v>0</v>
      </c>
      <c r="G68" s="153">
        <v>266.63636363636363</v>
      </c>
      <c r="H68" s="153">
        <v>266.63636363636363</v>
      </c>
      <c r="I68" s="153">
        <v>266.63636363636363</v>
      </c>
      <c r="J68" s="153">
        <v>266.63636363636363</v>
      </c>
      <c r="K68" s="153">
        <v>266.63636363636363</v>
      </c>
      <c r="L68" s="153">
        <v>266.63636363636363</v>
      </c>
      <c r="M68" s="153">
        <v>266.63636363636363</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589</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590</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591</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592</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593</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594</v>
      </c>
      <c r="B121" s="153">
        <v>2135.25</v>
      </c>
      <c r="C121" s="153">
        <v>2135.25</v>
      </c>
      <c r="D121" s="153">
        <v>2135.25</v>
      </c>
      <c r="E121" s="153">
        <v>2135.25</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595</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Q12" sqref="Q12"/>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29223.64</v>
      </c>
      <c r="P11" s="82">
        <f t="shared" si="0"/>
        <v>0.35999999999330612</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41249.803030303025</v>
      </c>
      <c r="C12" s="82">
        <f>SUM('Import from budget'!C54:C73)</f>
        <v>34406.469696969689</v>
      </c>
      <c r="D12" s="82">
        <f>SUM('Import from budget'!D54:D73)</f>
        <v>34406.469696969689</v>
      </c>
      <c r="E12" s="82">
        <f>SUM('Import from budget'!E54:E73)</f>
        <v>34456.469696969689</v>
      </c>
      <c r="F12" s="82">
        <f>SUM('Import from budget'!F54:F73)</f>
        <v>33706.833333333328</v>
      </c>
      <c r="G12" s="82">
        <f>SUM('Import from budget'!G54:G73)</f>
        <v>36495.803030303025</v>
      </c>
      <c r="H12" s="82">
        <f>SUM('Import from budget'!H54:H73)</f>
        <v>34023.469696969689</v>
      </c>
      <c r="I12" s="82">
        <f>SUM('Import from budget'!I54:I73)</f>
        <v>33973.469696969689</v>
      </c>
      <c r="J12" s="82">
        <f>SUM('Import from budget'!J54:J73)</f>
        <v>33973.469696969689</v>
      </c>
      <c r="K12" s="82">
        <f>SUM('Import from budget'!K54:K73)</f>
        <v>36545.803030303025</v>
      </c>
      <c r="L12" s="82">
        <f>SUM('Import from budget'!L54:L73)</f>
        <v>33973.469696969689</v>
      </c>
      <c r="M12" s="82">
        <f>SUM('Import from budget'!M54:M73)</f>
        <v>33973.469696969689</v>
      </c>
      <c r="N12" s="82">
        <f t="shared" si="1"/>
        <v>421184.99999999988</v>
      </c>
      <c r="O12" s="82">
        <f>SUM('Import from budget'!N54:N73)</f>
        <v>422065</v>
      </c>
      <c r="P12" s="82">
        <f t="shared" si="0"/>
        <v>-880.00000000011642</v>
      </c>
      <c r="Q12" s="82" t="str">
        <f t="shared" si="2"/>
        <v>ERROR</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36428.170909090913</v>
      </c>
      <c r="C13" s="82">
        <f>SUM('Import from budget'!C74:C142)</f>
        <v>11710.994242424242</v>
      </c>
      <c r="D13" s="82">
        <f>SUM('Import from budget'!D74:D142)</f>
        <v>7061.9942424242427</v>
      </c>
      <c r="E13" s="82">
        <f>SUM('Import from budget'!E74:E142)</f>
        <v>9204.504242424242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158950.33000000002</v>
      </c>
      <c r="O13" s="82">
        <f>SUM('Import from budget'!N74:N142)</f>
        <v>158565</v>
      </c>
      <c r="P13" s="82">
        <f t="shared" si="0"/>
        <v>385.3300000000163</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C13" sqref="C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596</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421184.99999999988</v>
      </c>
      <c r="C16" s="87">
        <f>Summary!B12</f>
        <v>41249.803030303025</v>
      </c>
      <c r="D16" s="87">
        <f>Summary!C12</f>
        <v>34406.469696969689</v>
      </c>
      <c r="E16" s="87">
        <f>Summary!D12</f>
        <v>34406.469696969689</v>
      </c>
      <c r="F16" s="87">
        <f>Summary!E12</f>
        <v>34456.469696969689</v>
      </c>
      <c r="G16" s="87">
        <f>Summary!F12</f>
        <v>33706.833333333328</v>
      </c>
      <c r="H16" s="87">
        <f>Summary!G12</f>
        <v>36495.803030303025</v>
      </c>
      <c r="I16" s="87">
        <f>Summary!H12</f>
        <v>34023.469696969689</v>
      </c>
      <c r="J16" s="87">
        <f>Summary!I12</f>
        <v>33973.469696969689</v>
      </c>
      <c r="K16" s="87">
        <f>Summary!J12</f>
        <v>33973.469696969689</v>
      </c>
      <c r="L16" s="87">
        <f>Summary!K12</f>
        <v>36545.803030303025</v>
      </c>
      <c r="M16" s="87">
        <f>Summary!L12</f>
        <v>33973.469696969689</v>
      </c>
      <c r="N16" s="87">
        <f>Summary!M12</f>
        <v>33973.469696969689</v>
      </c>
      <c r="O16" s="14">
        <f>SUM(C16:N16)</f>
        <v>421184.99999999988</v>
      </c>
    </row>
    <row r="17" spans="1:15" ht="15" customHeight="1" thickBot="1" x14ac:dyDescent="0.25">
      <c r="A17" s="88" t="s">
        <v>77</v>
      </c>
      <c r="B17" s="87">
        <f>Summary!N13</f>
        <v>158950.33000000002</v>
      </c>
      <c r="C17" s="87">
        <f>Summary!B13</f>
        <v>36428.170909090913</v>
      </c>
      <c r="D17" s="87">
        <f>Summary!C13</f>
        <v>11710.994242424242</v>
      </c>
      <c r="E17" s="87">
        <f>Summary!D13</f>
        <v>7061.9942424242427</v>
      </c>
      <c r="F17" s="87">
        <f>Summary!E13</f>
        <v>9204.504242424242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158950.33000000002</v>
      </c>
    </row>
    <row r="18" spans="1:15" ht="15" customHeight="1" thickBot="1" x14ac:dyDescent="0.25">
      <c r="A18" s="7" t="s">
        <v>88</v>
      </c>
      <c r="B18" s="8">
        <f t="shared" ref="B18:O18" si="2">SUM(B16:B17)</f>
        <v>580135.32999999984</v>
      </c>
      <c r="C18" s="8">
        <f t="shared" si="2"/>
        <v>77677.973939393938</v>
      </c>
      <c r="D18" s="8">
        <f t="shared" si="2"/>
        <v>46117.463939393929</v>
      </c>
      <c r="E18" s="8">
        <f t="shared" si="2"/>
        <v>41468.463939393929</v>
      </c>
      <c r="F18" s="8">
        <f t="shared" si="2"/>
        <v>43660.973939393931</v>
      </c>
      <c r="G18" s="8">
        <f t="shared" si="2"/>
        <v>36257.486666666664</v>
      </c>
      <c r="H18" s="8">
        <f t="shared" si="2"/>
        <v>69624.05393939394</v>
      </c>
      <c r="I18" s="8">
        <f t="shared" si="2"/>
        <v>39875.723939393931</v>
      </c>
      <c r="J18" s="8">
        <f t="shared" si="2"/>
        <v>38224.213939393929</v>
      </c>
      <c r="K18" s="8">
        <f t="shared" si="2"/>
        <v>38560.493939393928</v>
      </c>
      <c r="L18" s="8">
        <f t="shared" si="2"/>
        <v>72061.373939393932</v>
      </c>
      <c r="M18" s="8">
        <f t="shared" si="2"/>
        <v>38382.213939393929</v>
      </c>
      <c r="N18" s="12">
        <f t="shared" si="2"/>
        <v>38224.893939393929</v>
      </c>
      <c r="O18" s="15">
        <f t="shared" si="2"/>
        <v>580135.32999999984</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-36606.329999999842</v>
      </c>
      <c r="C20" s="8">
        <f t="shared" si="3"/>
        <v>-28243.08</v>
      </c>
      <c r="D20" s="8">
        <f t="shared" si="3"/>
        <v>-5471.5699999999924</v>
      </c>
      <c r="E20" s="8">
        <f t="shared" si="3"/>
        <v>2110.4300000000076</v>
      </c>
      <c r="F20" s="8">
        <f t="shared" si="3"/>
        <v>13493.920000000006</v>
      </c>
      <c r="G20" s="8">
        <f t="shared" si="3"/>
        <v>2553.6800000000003</v>
      </c>
      <c r="H20" s="8">
        <f t="shared" si="3"/>
        <v>-28336.660000000003</v>
      </c>
      <c r="I20" s="8">
        <f t="shared" si="3"/>
        <v>3778.1700000000055</v>
      </c>
      <c r="J20" s="8">
        <f t="shared" si="3"/>
        <v>12180.680000000008</v>
      </c>
      <c r="K20" s="8">
        <f t="shared" si="3"/>
        <v>5672.4000000000087</v>
      </c>
      <c r="L20" s="8">
        <f t="shared" si="3"/>
        <v>-21718.979999999996</v>
      </c>
      <c r="M20" s="8">
        <f t="shared" si="3"/>
        <v>2263.6800000000076</v>
      </c>
      <c r="N20" s="12">
        <f t="shared" si="3"/>
        <v>5111.0000000000073</v>
      </c>
      <c r="O20" s="15">
        <f t="shared" si="3"/>
        <v>-36606.329999999842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52293.31</v>
      </c>
      <c r="E22" s="8">
        <f t="shared" si="4"/>
        <v>46821.740000000005</v>
      </c>
      <c r="F22" s="8">
        <f t="shared" si="4"/>
        <v>48932.170000000013</v>
      </c>
      <c r="G22" s="8">
        <f t="shared" si="4"/>
        <v>62426.090000000018</v>
      </c>
      <c r="H22" s="8">
        <f t="shared" si="4"/>
        <v>64979.770000000019</v>
      </c>
      <c r="I22" s="8">
        <f t="shared" si="4"/>
        <v>36643.110000000015</v>
      </c>
      <c r="J22" s="8">
        <f t="shared" si="4"/>
        <v>40421.280000000021</v>
      </c>
      <c r="K22" s="8">
        <f t="shared" si="4"/>
        <v>52601.960000000028</v>
      </c>
      <c r="L22" s="8">
        <f t="shared" si="4"/>
        <v>58274.360000000037</v>
      </c>
      <c r="M22" s="8">
        <f t="shared" si="4"/>
        <v>36555.380000000041</v>
      </c>
      <c r="N22" s="12">
        <f t="shared" si="4"/>
        <v>38819.060000000049</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43930.060000000158</v>
      </c>
      <c r="C24" s="8">
        <f>C22+C20</f>
        <v>52293.31</v>
      </c>
      <c r="D24" s="8">
        <f t="shared" ref="D24:O24" si="5">D22+D20</f>
        <v>46821.740000000005</v>
      </c>
      <c r="E24" s="8">
        <f t="shared" si="5"/>
        <v>48932.170000000013</v>
      </c>
      <c r="F24" s="8">
        <f t="shared" si="5"/>
        <v>62426.090000000018</v>
      </c>
      <c r="G24" s="8">
        <f t="shared" si="5"/>
        <v>64979.770000000019</v>
      </c>
      <c r="H24" s="8">
        <f t="shared" si="5"/>
        <v>36643.110000000015</v>
      </c>
      <c r="I24" s="8">
        <f t="shared" si="5"/>
        <v>40421.280000000021</v>
      </c>
      <c r="J24" s="8">
        <f t="shared" si="5"/>
        <v>52601.960000000028</v>
      </c>
      <c r="K24" s="8">
        <f t="shared" si="5"/>
        <v>58274.360000000037</v>
      </c>
      <c r="L24" s="8">
        <f t="shared" si="5"/>
        <v>36555.380000000041</v>
      </c>
      <c r="M24" s="8">
        <f t="shared" si="5"/>
        <v>38819.060000000049</v>
      </c>
      <c r="N24" s="12">
        <f t="shared" si="5"/>
        <v>43930.060000000056</v>
      </c>
      <c r="O24" s="15">
        <f t="shared" si="5"/>
        <v>43930.060000000158</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N6" sqref="N6"/>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465734.03999999986</v>
      </c>
      <c r="C6" s="70">
        <v>38811.17</v>
      </c>
      <c r="D6" s="70">
        <v>38811.17</v>
      </c>
      <c r="E6" s="70">
        <v>38811.17</v>
      </c>
      <c r="F6" s="70">
        <v>38811.17</v>
      </c>
      <c r="G6" s="70">
        <v>38811.17</v>
      </c>
      <c r="H6" s="70">
        <v>38811.17</v>
      </c>
      <c r="I6" s="70">
        <v>38811.17</v>
      </c>
      <c r="J6" s="70">
        <v>38811.17</v>
      </c>
      <c r="K6" s="70">
        <v>38811.17</v>
      </c>
      <c r="L6" s="70">
        <v>38811.17</v>
      </c>
      <c r="M6" s="70">
        <v>38811.17</v>
      </c>
      <c r="N6" s="70">
        <v>38811.17</v>
      </c>
      <c r="O6" s="14">
        <f>SUM(C6:N6)</f>
        <v>465734.03999999986</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9864</v>
      </c>
      <c r="C9" s="70">
        <f>+'Initial Forecast'!C9</f>
        <v>0</v>
      </c>
      <c r="D9" s="70">
        <f>'Initial Forecast'!D9</f>
        <v>0</v>
      </c>
      <c r="E9" s="70">
        <f>'Initial Forecast'!E9</f>
        <v>0</v>
      </c>
      <c r="F9" s="70">
        <v>3923</v>
      </c>
      <c r="G9" s="70">
        <f>'Initial Forecast'!G9</f>
        <v>0</v>
      </c>
      <c r="H9" s="70">
        <f>'Initial Forecast'!H9</f>
        <v>0</v>
      </c>
      <c r="I9" s="70">
        <f>'Initial Forecast'!I9</f>
        <v>0</v>
      </c>
      <c r="J9" s="70">
        <f>'Initial Forecast'!J9</f>
        <v>0</v>
      </c>
      <c r="K9" s="70">
        <v>3587</v>
      </c>
      <c r="L9" s="70">
        <f>'Initial Forecast'!L9</f>
        <v>0</v>
      </c>
      <c r="M9" s="70">
        <f>'Initial Forecast'!M9</f>
        <v>0</v>
      </c>
      <c r="N9" s="70">
        <v>2354</v>
      </c>
      <c r="O9" s="14">
        <f t="shared" si="1"/>
        <v>9864</v>
      </c>
    </row>
    <row r="10" spans="1:17" ht="15" customHeight="1" x14ac:dyDescent="0.2">
      <c r="A10" s="81" t="s">
        <v>72</v>
      </c>
      <c r="B10" s="73">
        <f t="shared" si="0"/>
        <v>11970</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v>11970</v>
      </c>
      <c r="L10" s="70" t="s">
        <v>579</v>
      </c>
      <c r="M10" s="70">
        <f>'Initial Forecast'!M10</f>
        <v>0</v>
      </c>
      <c r="N10" s="70">
        <f>'Initial Forecast'!N10</f>
        <v>0</v>
      </c>
      <c r="O10" s="14">
        <f t="shared" si="1"/>
        <v>11970</v>
      </c>
    </row>
    <row r="11" spans="1:17" ht="15" customHeight="1" x14ac:dyDescent="0.2">
      <c r="A11" s="81" t="s">
        <v>91</v>
      </c>
      <c r="B11" s="73">
        <f t="shared" si="0"/>
        <v>16730</v>
      </c>
      <c r="C11" s="70" t="s">
        <v>579</v>
      </c>
      <c r="D11" s="70">
        <f>'Initial Forecast'!D11</f>
        <v>0</v>
      </c>
      <c r="E11" s="70">
        <v>6971</v>
      </c>
      <c r="F11" s="70">
        <f>'Initial Forecast'!F11</f>
        <v>0</v>
      </c>
      <c r="G11" s="70">
        <f>'Initial Forecast'!G11</f>
        <v>0</v>
      </c>
      <c r="H11" s="70">
        <f>'Initial Forecast'!H11</f>
        <v>0</v>
      </c>
      <c r="I11" s="70">
        <f>'Initial Forecast'!I11</f>
        <v>0</v>
      </c>
      <c r="J11" s="70">
        <f>'Initial Forecast'!J11</f>
        <v>9759</v>
      </c>
      <c r="K11" s="70">
        <f>'Initial Forecast'!K11</f>
        <v>0</v>
      </c>
      <c r="L11" s="70">
        <f>'Initial Forecast'!L11</f>
        <v>0</v>
      </c>
      <c r="M11" s="70">
        <f>'Initial Forecast'!M11</f>
        <v>0</v>
      </c>
      <c r="N11" s="70">
        <f>'Initial Forecast'!N11</f>
        <v>0</v>
      </c>
      <c r="O11" s="14">
        <f t="shared" si="1"/>
        <v>16730</v>
      </c>
    </row>
    <row r="12" spans="1:17" ht="15" customHeight="1" x14ac:dyDescent="0.2">
      <c r="A12" s="84" t="s">
        <v>74</v>
      </c>
      <c r="B12" s="73">
        <f t="shared" si="0"/>
        <v>13557</v>
      </c>
      <c r="C12" s="70">
        <f>+'Initial Forecast'!C12</f>
        <v>0</v>
      </c>
      <c r="D12" s="70">
        <f>'Initial Forecast'!D12</f>
        <v>0</v>
      </c>
      <c r="E12" s="70">
        <f>'Initial Forecast'!E12</f>
        <v>0</v>
      </c>
      <c r="F12" s="70"/>
      <c r="G12" s="70">
        <v>13557</v>
      </c>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13557</v>
      </c>
    </row>
    <row r="13" spans="1:17" ht="15" customHeight="1" thickBot="1" x14ac:dyDescent="0.25">
      <c r="A13" s="85" t="s">
        <v>75</v>
      </c>
      <c r="B13" s="73">
        <f t="shared" si="0"/>
        <v>46401.37545454545</v>
      </c>
      <c r="C13" s="70">
        <f>+'Initial Forecast'!C13</f>
        <v>3652.7272727272725</v>
      </c>
      <c r="D13" s="70">
        <f>'Initial Forecast'!D13</f>
        <v>1834.7272727272725</v>
      </c>
      <c r="E13" s="70">
        <f>'Initial Forecast'!E13</f>
        <v>4767.727272727273</v>
      </c>
      <c r="F13" s="70">
        <f>'Initial Forecast'!F13</f>
        <v>1834.7272727272725</v>
      </c>
      <c r="G13" s="70">
        <v>4480</v>
      </c>
      <c r="H13" s="70">
        <f>'Initial Forecast'!H13</f>
        <v>2476.2272727272725</v>
      </c>
      <c r="I13" s="70">
        <f>'Initial Forecast'!I13+1560</f>
        <v>6402.7272727272721</v>
      </c>
      <c r="J13" s="70">
        <v>11092.42</v>
      </c>
      <c r="K13" s="70">
        <v>3714.41</v>
      </c>
      <c r="L13" s="70">
        <f>'Initial Forecast'!L13</f>
        <v>2476.2272727272725</v>
      </c>
      <c r="M13" s="70">
        <f>'Initial Forecast'!M13</f>
        <v>1834.7272727272725</v>
      </c>
      <c r="N13" s="70">
        <f>'Initial Forecast'!N13</f>
        <v>1834.7272727272725</v>
      </c>
      <c r="O13" s="14">
        <f t="shared" si="1"/>
        <v>46401.37545454545</v>
      </c>
    </row>
    <row r="14" spans="1:17" ht="15" customHeight="1" thickBot="1" x14ac:dyDescent="0.25">
      <c r="A14" s="7" t="s">
        <v>84</v>
      </c>
      <c r="B14" s="8">
        <f t="shared" ref="B14:O14" si="2">SUM(B6:B13)</f>
        <v>564256.41545454529</v>
      </c>
      <c r="C14" s="8">
        <f t="shared" si="2"/>
        <v>42463.89727272727</v>
      </c>
      <c r="D14" s="8">
        <f t="shared" si="2"/>
        <v>40645.89727272727</v>
      </c>
      <c r="E14" s="8">
        <f t="shared" si="2"/>
        <v>50549.89727272727</v>
      </c>
      <c r="F14" s="8">
        <f t="shared" si="2"/>
        <v>44568.89727272727</v>
      </c>
      <c r="G14" s="8">
        <f t="shared" si="2"/>
        <v>56848.17</v>
      </c>
      <c r="H14" s="8">
        <f t="shared" si="2"/>
        <v>41287.39727272727</v>
      </c>
      <c r="I14" s="8">
        <f t="shared" si="2"/>
        <v>45213.89727272727</v>
      </c>
      <c r="J14" s="8">
        <f t="shared" si="2"/>
        <v>59662.59</v>
      </c>
      <c r="K14" s="8">
        <f t="shared" si="2"/>
        <v>58082.58</v>
      </c>
      <c r="L14" s="8">
        <f t="shared" si="2"/>
        <v>41287.39727272727</v>
      </c>
      <c r="M14" s="8">
        <f t="shared" si="2"/>
        <v>40645.89727272727</v>
      </c>
      <c r="N14" s="8">
        <f t="shared" si="2"/>
        <v>42999.89727272727</v>
      </c>
      <c r="O14" s="8">
        <f t="shared" si="2"/>
        <v>564256.41545454529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425439.96030303021</v>
      </c>
      <c r="C16" s="70">
        <f>'Initial Forecast'!C16</f>
        <v>41249.803030303025</v>
      </c>
      <c r="D16" s="70">
        <f>'Initial Forecast'!D16</f>
        <v>34406.469696969689</v>
      </c>
      <c r="E16" s="70">
        <f>'Initial Forecast'!E16</f>
        <v>34406.469696969689</v>
      </c>
      <c r="F16" s="70">
        <f>'Initial Forecast'!F16</f>
        <v>34456.469696969689</v>
      </c>
      <c r="G16" s="70">
        <f>'Initial Forecast'!G16</f>
        <v>33706.833333333328</v>
      </c>
      <c r="H16" s="70">
        <f>'Initial Forecast'!H16</f>
        <v>36495.803030303025</v>
      </c>
      <c r="I16" s="70">
        <f>'Initial Forecast'!I16</f>
        <v>34023.469696969689</v>
      </c>
      <c r="J16" s="70">
        <v>38228.43</v>
      </c>
      <c r="K16" s="70">
        <f>'Initial Forecast'!K16</f>
        <v>33973.469696969689</v>
      </c>
      <c r="L16" s="70">
        <f>'Initial Forecast'!L16</f>
        <v>36545.803030303025</v>
      </c>
      <c r="M16" s="70">
        <f>'Initial Forecast'!M16</f>
        <v>33973.469696969689</v>
      </c>
      <c r="N16" s="70">
        <f>'Initial Forecast'!N16</f>
        <v>33973.469696969689</v>
      </c>
      <c r="O16" s="99">
        <f>SUM(C16:N16)</f>
        <v>425439.96030303021</v>
      </c>
    </row>
    <row r="17" spans="1:15" ht="15" customHeight="1" thickBot="1" x14ac:dyDescent="0.25">
      <c r="A17" s="88" t="s">
        <v>77</v>
      </c>
      <c r="B17" s="73">
        <f>SUM(C17:N17)</f>
        <v>165825.45575757578</v>
      </c>
      <c r="C17" s="70">
        <f>'Initial Forecast'!C17</f>
        <v>36428.170909090913</v>
      </c>
      <c r="D17" s="70">
        <f>'Initial Forecast'!D17</f>
        <v>11710.994242424242</v>
      </c>
      <c r="E17" s="70">
        <f>'Initial Forecast'!E17</f>
        <v>7061.9942424242427</v>
      </c>
      <c r="F17" s="70">
        <f>'Initial Forecast'!F17</f>
        <v>9204.504242424242</v>
      </c>
      <c r="G17" s="70">
        <f>'Initial Forecast'!G17</f>
        <v>2550.6533333333336</v>
      </c>
      <c r="H17" s="70">
        <f>'Initial Forecast'!H17</f>
        <v>33128.250909090915</v>
      </c>
      <c r="I17" s="70">
        <f>'Initial Forecast'!I17</f>
        <v>5852.254242424242</v>
      </c>
      <c r="J17" s="70">
        <v>11125.87</v>
      </c>
      <c r="K17" s="70">
        <f>'Initial Forecast'!K17</f>
        <v>4587.0242424242424</v>
      </c>
      <c r="L17" s="70">
        <f>'Initial Forecast'!L17</f>
        <v>35515.570909090908</v>
      </c>
      <c r="M17" s="70">
        <f>'Initial Forecast'!M17</f>
        <v>4408.7442424242427</v>
      </c>
      <c r="N17" s="70">
        <f>'Initial Forecast'!N17</f>
        <v>4251.424242424242</v>
      </c>
      <c r="O17" s="14">
        <f>SUM(C17:N17)</f>
        <v>165825.45575757578</v>
      </c>
    </row>
    <row r="18" spans="1:15" ht="15" customHeight="1" thickBot="1" x14ac:dyDescent="0.25">
      <c r="A18" s="7" t="s">
        <v>88</v>
      </c>
      <c r="B18" s="8">
        <f t="shared" ref="B18:O18" si="3">SUM(B16:B17)</f>
        <v>591265.41606060602</v>
      </c>
      <c r="C18" s="8">
        <f t="shared" si="3"/>
        <v>77677.973939393938</v>
      </c>
      <c r="D18" s="8">
        <f t="shared" si="3"/>
        <v>46117.463939393929</v>
      </c>
      <c r="E18" s="8">
        <f t="shared" si="3"/>
        <v>41468.463939393929</v>
      </c>
      <c r="F18" s="8">
        <f t="shared" si="3"/>
        <v>43660.973939393931</v>
      </c>
      <c r="G18" s="8">
        <f t="shared" si="3"/>
        <v>36257.486666666664</v>
      </c>
      <c r="H18" s="8">
        <f t="shared" si="3"/>
        <v>69624.05393939394</v>
      </c>
      <c r="I18" s="8">
        <f t="shared" si="3"/>
        <v>39875.723939393931</v>
      </c>
      <c r="J18" s="8">
        <f t="shared" si="3"/>
        <v>49354.3</v>
      </c>
      <c r="K18" s="8">
        <f t="shared" si="3"/>
        <v>38560.493939393928</v>
      </c>
      <c r="L18" s="8">
        <f t="shared" si="3"/>
        <v>72061.373939393932</v>
      </c>
      <c r="M18" s="8">
        <f t="shared" si="3"/>
        <v>38382.213939393929</v>
      </c>
      <c r="N18" s="8">
        <f t="shared" si="3"/>
        <v>38224.893939393929</v>
      </c>
      <c r="O18" s="15">
        <f t="shared" si="3"/>
        <v>591265.41606060602</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-27009.000606060727</v>
      </c>
      <c r="C20" s="8">
        <f t="shared" si="4"/>
        <v>-35214.076666666668</v>
      </c>
      <c r="D20" s="8">
        <f t="shared" si="4"/>
        <v>-5471.5666666666584</v>
      </c>
      <c r="E20" s="8">
        <f t="shared" si="4"/>
        <v>9081.4333333333416</v>
      </c>
      <c r="F20" s="8">
        <f t="shared" si="4"/>
        <v>907.92333333333954</v>
      </c>
      <c r="G20" s="8">
        <f t="shared" si="4"/>
        <v>20590.683333333334</v>
      </c>
      <c r="H20" s="8">
        <f t="shared" si="4"/>
        <v>-28336.656666666669</v>
      </c>
      <c r="I20" s="8">
        <f t="shared" si="4"/>
        <v>5338.1733333333395</v>
      </c>
      <c r="J20" s="8">
        <f t="shared" si="4"/>
        <v>10308.289999999994</v>
      </c>
      <c r="K20" s="8">
        <f t="shared" si="4"/>
        <v>19522.086060606074</v>
      </c>
      <c r="L20" s="8">
        <f t="shared" si="4"/>
        <v>-30773.976666666662</v>
      </c>
      <c r="M20" s="8">
        <f t="shared" si="4"/>
        <v>2263.6833333333416</v>
      </c>
      <c r="N20" s="8">
        <f t="shared" si="4"/>
        <v>4775.0033333333413</v>
      </c>
      <c r="O20" s="8">
        <f t="shared" si="4"/>
        <v>-27009.000606060727</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45322.313333333332</v>
      </c>
      <c r="E22" s="8">
        <f t="shared" si="5"/>
        <v>39850.746666666673</v>
      </c>
      <c r="F22" s="8">
        <f t="shared" si="5"/>
        <v>48932.180000000015</v>
      </c>
      <c r="G22" s="8">
        <f t="shared" si="5"/>
        <v>49840.103333333354</v>
      </c>
      <c r="H22" s="8">
        <f t="shared" si="5"/>
        <v>70430.786666666681</v>
      </c>
      <c r="I22" s="8">
        <f t="shared" si="5"/>
        <v>42094.130000000012</v>
      </c>
      <c r="J22" s="8">
        <f t="shared" si="5"/>
        <v>47432.303333333351</v>
      </c>
      <c r="K22" s="8">
        <f t="shared" si="5"/>
        <v>57740.593333333345</v>
      </c>
      <c r="L22" s="8">
        <f t="shared" si="5"/>
        <v>77262.679393939412</v>
      </c>
      <c r="M22" s="8">
        <f t="shared" si="5"/>
        <v>46488.70272727275</v>
      </c>
      <c r="N22" s="12">
        <f t="shared" si="5"/>
        <v>48752.386060606092</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53527.389393939273</v>
      </c>
      <c r="C24" s="8">
        <f t="shared" ref="C24:O24" si="6">+C20+C22</f>
        <v>45322.313333333332</v>
      </c>
      <c r="D24" s="8">
        <f t="shared" si="6"/>
        <v>39850.746666666673</v>
      </c>
      <c r="E24" s="8">
        <f t="shared" si="6"/>
        <v>48932.180000000015</v>
      </c>
      <c r="F24" s="8">
        <f t="shared" si="6"/>
        <v>49840.103333333354</v>
      </c>
      <c r="G24" s="8">
        <f t="shared" si="6"/>
        <v>70430.786666666681</v>
      </c>
      <c r="H24" s="8">
        <f t="shared" si="6"/>
        <v>42094.130000000012</v>
      </c>
      <c r="I24" s="8">
        <f t="shared" si="6"/>
        <v>47432.303333333351</v>
      </c>
      <c r="J24" s="8">
        <f t="shared" si="6"/>
        <v>57740.593333333345</v>
      </c>
      <c r="K24" s="8">
        <f t="shared" si="6"/>
        <v>77262.679393939412</v>
      </c>
      <c r="L24" s="8">
        <f t="shared" si="6"/>
        <v>46488.70272727275</v>
      </c>
      <c r="M24" s="8">
        <f t="shared" si="6"/>
        <v>48752.386060606092</v>
      </c>
      <c r="N24" s="8">
        <f t="shared" si="6"/>
        <v>53527.389393939433</v>
      </c>
      <c r="O24" s="8">
        <f t="shared" si="6"/>
        <v>53527.389393939273</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N11 B11 D7:N7 C16:I16 B22 D2 G2 F13 L13:N13 C17:F17 I17 D11 G17:H17 H13 F10:J10 G9:J9 L9:M9 H12:N12 B13 D13:E13 M10:N10 K16:N16 K17:N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6" activePane="bottomRight" state="frozen"/>
      <selection pane="topRight" activeCell="B1" sqref="B1"/>
      <selection pane="bottomLeft" activeCell="A5" sqref="A5"/>
      <selection pane="bottomRight" activeCell="T26" sqref="T26"/>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465734.03999999986</v>
      </c>
      <c r="C6" s="29">
        <f>'Updated forecast'!C6</f>
        <v>38811.17</v>
      </c>
      <c r="D6" s="122">
        <v>38813</v>
      </c>
      <c r="E6" s="29">
        <f>'Updated forecast'!D6</f>
        <v>38811.17</v>
      </c>
      <c r="F6" s="122">
        <v>38811</v>
      </c>
      <c r="G6" s="29">
        <f>'Updated forecast'!E6</f>
        <v>38811.17</v>
      </c>
      <c r="H6" s="122">
        <v>38811</v>
      </c>
      <c r="I6" s="29">
        <f>'Updated forecast'!F6</f>
        <v>38811.17</v>
      </c>
      <c r="J6" s="122">
        <v>38811</v>
      </c>
      <c r="K6" s="29">
        <f>'Updated forecast'!G6</f>
        <v>38811.17</v>
      </c>
      <c r="L6" s="122">
        <v>38811</v>
      </c>
      <c r="M6" s="29">
        <f>'Updated forecast'!H6</f>
        <v>38811.17</v>
      </c>
      <c r="N6" s="122">
        <v>38811</v>
      </c>
      <c r="O6" s="29">
        <f>'Updated forecast'!I6</f>
        <v>38811.17</v>
      </c>
      <c r="P6" s="122">
        <v>38811</v>
      </c>
      <c r="Q6" s="29">
        <f>'Updated forecast'!J6</f>
        <v>38811.17</v>
      </c>
      <c r="R6" s="122">
        <v>38811</v>
      </c>
      <c r="S6" s="29">
        <f>'Updated forecast'!K6</f>
        <v>38811.17</v>
      </c>
      <c r="T6" s="122">
        <v>38811</v>
      </c>
      <c r="U6" s="29">
        <f>'Updated forecast'!L6</f>
        <v>38811.17</v>
      </c>
      <c r="V6" s="122"/>
      <c r="W6" s="29">
        <f>'Updated forecast'!M6</f>
        <v>38811.17</v>
      </c>
      <c r="X6" s="122"/>
      <c r="Y6" s="29">
        <f>'Updated forecast'!N6</f>
        <v>38811.17</v>
      </c>
      <c r="Z6" s="122"/>
      <c r="AA6" s="30">
        <f>D6+F6+H6+J6+L6+N6+P6+R6+T6+V6+X6+Z6</f>
        <v>349301</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9864</v>
      </c>
      <c r="C9" s="29">
        <f>'Updated forecast'!C9</f>
        <v>0</v>
      </c>
      <c r="D9" s="122"/>
      <c r="E9" s="29">
        <f>'Updated forecast'!D9</f>
        <v>0</v>
      </c>
      <c r="F9" s="122"/>
      <c r="G9" s="29">
        <f>'Updated forecast'!E9</f>
        <v>0</v>
      </c>
      <c r="H9" s="122"/>
      <c r="I9" s="29">
        <f>'Updated forecast'!F9</f>
        <v>3923</v>
      </c>
      <c r="J9" s="122">
        <v>3923</v>
      </c>
      <c r="K9" s="29">
        <f>'Updated forecast'!G9</f>
        <v>0</v>
      </c>
      <c r="L9" s="122"/>
      <c r="M9" s="29">
        <f>'Updated forecast'!H9</f>
        <v>0</v>
      </c>
      <c r="N9" s="122"/>
      <c r="O9" s="29">
        <f>'Updated forecast'!I9</f>
        <v>0</v>
      </c>
      <c r="P9" s="122"/>
      <c r="Q9" s="29">
        <f>'Updated forecast'!J9</f>
        <v>0</v>
      </c>
      <c r="R9" s="122"/>
      <c r="S9" s="29">
        <f>'Updated forecast'!K9</f>
        <v>3587</v>
      </c>
      <c r="T9" s="122">
        <v>3587</v>
      </c>
      <c r="U9" s="29">
        <f>'Updated forecast'!L9</f>
        <v>0</v>
      </c>
      <c r="V9" s="122"/>
      <c r="W9" s="29">
        <f>'Updated forecast'!M9</f>
        <v>0</v>
      </c>
      <c r="X9" s="122"/>
      <c r="Y9" s="29">
        <f>'Updated forecast'!N9</f>
        <v>2354</v>
      </c>
      <c r="Z9" s="122"/>
      <c r="AA9" s="30">
        <f t="shared" si="0"/>
        <v>7510</v>
      </c>
    </row>
    <row r="10" spans="1:27" x14ac:dyDescent="0.2">
      <c r="A10" s="42" t="str">
        <f>'Initial Forecast'!A10</f>
        <v>KS1 Class Size Funding</v>
      </c>
      <c r="B10" s="28">
        <f>'Updated forecast'!B10</f>
        <v>11970</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11970</v>
      </c>
      <c r="T10" s="122">
        <v>11970</v>
      </c>
      <c r="U10" s="29" t="str">
        <f>'Updated forecast'!L10</f>
        <v>-</v>
      </c>
      <c r="V10" s="122"/>
      <c r="W10" s="29">
        <f>'Updated forecast'!M10</f>
        <v>0</v>
      </c>
      <c r="X10" s="122"/>
      <c r="Y10" s="29">
        <f>'Updated forecast'!N10</f>
        <v>0</v>
      </c>
      <c r="Z10" s="122"/>
      <c r="AA10" s="30">
        <f t="shared" si="0"/>
        <v>11970</v>
      </c>
    </row>
    <row r="11" spans="1:27" x14ac:dyDescent="0.2">
      <c r="A11" s="42" t="str">
        <f>'Initial Forecast'!A11</f>
        <v>Sports Grant Funding</v>
      </c>
      <c r="B11" s="28">
        <f>'Updated forecast'!B11</f>
        <v>16730</v>
      </c>
      <c r="C11" s="29" t="str">
        <f>'Updated forecast'!C11</f>
        <v>-</v>
      </c>
      <c r="D11" s="122"/>
      <c r="E11" s="29">
        <f>'Updated forecast'!D11</f>
        <v>0</v>
      </c>
      <c r="F11" s="122"/>
      <c r="G11" s="29">
        <f>'Updated forecast'!E11</f>
        <v>6971</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v>9759</v>
      </c>
      <c r="S11" s="29">
        <f>'Updated forecast'!K11</f>
        <v>0</v>
      </c>
      <c r="T11" s="122"/>
      <c r="U11" s="29">
        <f>'Updated forecast'!L11</f>
        <v>0</v>
      </c>
      <c r="V11" s="122"/>
      <c r="W11" s="29">
        <f>'Updated forecast'!M11</f>
        <v>0</v>
      </c>
      <c r="X11" s="122"/>
      <c r="Y11" s="29">
        <f>'Updated forecast'!N11</f>
        <v>0</v>
      </c>
      <c r="Z11" s="122"/>
      <c r="AA11" s="30">
        <f t="shared" si="0"/>
        <v>16730</v>
      </c>
    </row>
    <row r="12" spans="1:27" x14ac:dyDescent="0.2">
      <c r="A12" s="42" t="str">
        <f>'Initial Forecast'!A12</f>
        <v>Universal Infant Free School Meals</v>
      </c>
      <c r="B12" s="28">
        <f>'Updated forecast'!B12</f>
        <v>13557</v>
      </c>
      <c r="C12" s="29">
        <f>'Updated forecast'!C12</f>
        <v>0</v>
      </c>
      <c r="D12" s="122"/>
      <c r="E12" s="29">
        <f>'Updated forecast'!D12</f>
        <v>0</v>
      </c>
      <c r="F12" s="122"/>
      <c r="G12" s="29">
        <f>'Updated forecast'!E12</f>
        <v>0</v>
      </c>
      <c r="H12" s="122"/>
      <c r="I12" s="29">
        <f>'Updated forecast'!F12</f>
        <v>0</v>
      </c>
      <c r="J12" s="122">
        <v>13557</v>
      </c>
      <c r="K12" s="29">
        <f>'Updated forecast'!G12</f>
        <v>13557</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46401.37545454545</v>
      </c>
      <c r="C13" s="29">
        <f>'Updated forecast'!C13</f>
        <v>3652.7272727272725</v>
      </c>
      <c r="D13" s="122">
        <v>934.04</v>
      </c>
      <c r="E13" s="29">
        <f>'Updated forecast'!D13</f>
        <v>1834.7272727272725</v>
      </c>
      <c r="F13" s="122">
        <v>3530.79</v>
      </c>
      <c r="G13" s="29">
        <f>'Updated forecast'!E13</f>
        <v>4767.727272727273</v>
      </c>
      <c r="H13" s="122">
        <v>11230.68</v>
      </c>
      <c r="I13" s="29">
        <f>'Updated forecast'!F13</f>
        <v>1834.7272727272725</v>
      </c>
      <c r="J13" s="122">
        <v>3159.64</v>
      </c>
      <c r="K13" s="29">
        <f>'Updated forecast'!G13</f>
        <v>4480</v>
      </c>
      <c r="L13" s="122">
        <v>5227.67</v>
      </c>
      <c r="M13" s="29">
        <f>'Updated forecast'!H13</f>
        <v>2476.2272727272725</v>
      </c>
      <c r="N13" s="122">
        <v>8645.5499999999993</v>
      </c>
      <c r="O13" s="29">
        <f>'Updated forecast'!I13</f>
        <v>6402.7272727272721</v>
      </c>
      <c r="P13" s="122">
        <v>4416.1099999999997</v>
      </c>
      <c r="Q13" s="29">
        <f>'Updated forecast'!J13</f>
        <v>11092.42</v>
      </c>
      <c r="R13" s="122">
        <v>11092</v>
      </c>
      <c r="S13" s="29">
        <f>'Updated forecast'!K13</f>
        <v>3714.41</v>
      </c>
      <c r="T13" s="122">
        <v>4434.41</v>
      </c>
      <c r="U13" s="29">
        <f>'Updated forecast'!L13</f>
        <v>2476.2272727272725</v>
      </c>
      <c r="V13" s="122"/>
      <c r="W13" s="29">
        <f>'Updated forecast'!M13</f>
        <v>1834.7272727272725</v>
      </c>
      <c r="X13" s="122"/>
      <c r="Y13" s="29">
        <f>'Updated forecast'!N13</f>
        <v>1834.7272727272725</v>
      </c>
      <c r="Z13" s="122"/>
      <c r="AA13" s="30">
        <f t="shared" si="0"/>
        <v>52670.89</v>
      </c>
    </row>
    <row r="14" spans="1:27" ht="13.5" thickBot="1" x14ac:dyDescent="0.25">
      <c r="A14" s="20" t="s">
        <v>84</v>
      </c>
      <c r="B14" s="31">
        <f t="shared" ref="B14:AA14" si="1">SUM(B6:B13)</f>
        <v>564256.41545454529</v>
      </c>
      <c r="C14" s="31">
        <f t="shared" si="1"/>
        <v>42463.89727272727</v>
      </c>
      <c r="D14" s="123">
        <f t="shared" si="1"/>
        <v>39747.040000000001</v>
      </c>
      <c r="E14" s="31">
        <f t="shared" si="1"/>
        <v>40645.89727272727</v>
      </c>
      <c r="F14" s="123">
        <f t="shared" si="1"/>
        <v>42341.79</v>
      </c>
      <c r="G14" s="31">
        <f t="shared" si="1"/>
        <v>50549.89727272727</v>
      </c>
      <c r="H14" s="123">
        <f t="shared" si="1"/>
        <v>57012.68</v>
      </c>
      <c r="I14" s="31">
        <f t="shared" si="1"/>
        <v>44568.89727272727</v>
      </c>
      <c r="J14" s="123">
        <f t="shared" si="1"/>
        <v>59450.64</v>
      </c>
      <c r="K14" s="31">
        <f t="shared" si="1"/>
        <v>56848.17</v>
      </c>
      <c r="L14" s="123">
        <f t="shared" si="1"/>
        <v>44038.67</v>
      </c>
      <c r="M14" s="31">
        <f t="shared" si="1"/>
        <v>41287.39727272727</v>
      </c>
      <c r="N14" s="123">
        <f t="shared" si="1"/>
        <v>47456.55</v>
      </c>
      <c r="O14" s="31">
        <f t="shared" si="1"/>
        <v>45213.89727272727</v>
      </c>
      <c r="P14" s="123">
        <f t="shared" si="1"/>
        <v>43227.11</v>
      </c>
      <c r="Q14" s="31">
        <f t="shared" si="1"/>
        <v>59662.59</v>
      </c>
      <c r="R14" s="123">
        <f t="shared" si="1"/>
        <v>59662</v>
      </c>
      <c r="S14" s="31">
        <f t="shared" si="1"/>
        <v>58082.58</v>
      </c>
      <c r="T14" s="123">
        <f t="shared" si="1"/>
        <v>58802.41</v>
      </c>
      <c r="U14" s="31">
        <f t="shared" si="1"/>
        <v>41287.39727272727</v>
      </c>
      <c r="V14" s="123">
        <f t="shared" si="1"/>
        <v>0</v>
      </c>
      <c r="W14" s="31">
        <f t="shared" si="1"/>
        <v>40645.89727272727</v>
      </c>
      <c r="X14" s="123">
        <f t="shared" si="1"/>
        <v>0</v>
      </c>
      <c r="Y14" s="31">
        <f t="shared" si="1"/>
        <v>42999.89727272727</v>
      </c>
      <c r="Z14" s="123">
        <f t="shared" si="1"/>
        <v>0</v>
      </c>
      <c r="AA14" s="31">
        <f t="shared" si="1"/>
        <v>451738.89</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425439.96030303021</v>
      </c>
      <c r="C16" s="34">
        <f>'Updated forecast'!C16</f>
        <v>41249.803030303025</v>
      </c>
      <c r="D16" s="125">
        <v>36488.639999999999</v>
      </c>
      <c r="E16" s="34">
        <f>'Updated forecast'!D16</f>
        <v>34406.469696969689</v>
      </c>
      <c r="F16" s="125">
        <v>36706.160000000003</v>
      </c>
      <c r="G16" s="34">
        <f>'Updated forecast'!E16</f>
        <v>34406.469696969689</v>
      </c>
      <c r="H16" s="125">
        <v>36811.54</v>
      </c>
      <c r="I16" s="34">
        <f>'Updated forecast'!F16</f>
        <v>34456.469696969689</v>
      </c>
      <c r="J16" s="125">
        <v>36727.06</v>
      </c>
      <c r="K16" s="34">
        <f>'Updated forecast'!G16</f>
        <v>33706.833333333328</v>
      </c>
      <c r="L16" s="125">
        <v>31651.45</v>
      </c>
      <c r="M16" s="34">
        <f>'Updated forecast'!H16</f>
        <v>36495.803030303025</v>
      </c>
      <c r="N16" s="125">
        <v>31984.41</v>
      </c>
      <c r="O16" s="34">
        <f>'Updated forecast'!I16</f>
        <v>34023.469696969689</v>
      </c>
      <c r="P16" s="125">
        <v>34694.269999999997</v>
      </c>
      <c r="Q16" s="34">
        <f>'Updated forecast'!J16</f>
        <v>38228.43</v>
      </c>
      <c r="R16" s="125">
        <v>38228.43</v>
      </c>
      <c r="S16" s="34">
        <f>'Updated forecast'!K16</f>
        <v>33973.469696969689</v>
      </c>
      <c r="T16" s="125">
        <v>31611.21</v>
      </c>
      <c r="U16" s="34">
        <f>'Updated forecast'!L16</f>
        <v>36545.803030303025</v>
      </c>
      <c r="V16" s="125"/>
      <c r="W16" s="34">
        <f>'Updated forecast'!M16</f>
        <v>33973.469696969689</v>
      </c>
      <c r="X16" s="125"/>
      <c r="Y16" s="34">
        <f>'Updated forecast'!N16</f>
        <v>33973.469696969689</v>
      </c>
      <c r="Z16" s="125"/>
      <c r="AA16" s="30">
        <f>D16+F16+H16+J16+L16+N16+P16+R16+T16+V16+X16+Z16</f>
        <v>314903.17000000004</v>
      </c>
    </row>
    <row r="17" spans="1:27" ht="13.5" thickBot="1" x14ac:dyDescent="0.25">
      <c r="A17" s="41" t="str">
        <f>'Initial Forecast'!A17</f>
        <v>Other Costs</v>
      </c>
      <c r="B17" s="29">
        <f>'Updated forecast'!B17</f>
        <v>165825.45575757578</v>
      </c>
      <c r="C17" s="34">
        <f>'Updated forecast'!C17</f>
        <v>36428.170909090913</v>
      </c>
      <c r="D17" s="125">
        <v>12849.17</v>
      </c>
      <c r="E17" s="34">
        <f>'Updated forecast'!D17</f>
        <v>11710.994242424242</v>
      </c>
      <c r="F17" s="125">
        <v>24709.56</v>
      </c>
      <c r="G17" s="34">
        <f>'Updated forecast'!E17</f>
        <v>7061.9942424242427</v>
      </c>
      <c r="H17" s="125">
        <v>8112.33</v>
      </c>
      <c r="I17" s="34">
        <f>'Updated forecast'!F17</f>
        <v>9204.504242424242</v>
      </c>
      <c r="J17" s="125">
        <v>9753.48</v>
      </c>
      <c r="K17" s="34">
        <f>'Updated forecast'!G17</f>
        <v>2550.6533333333336</v>
      </c>
      <c r="L17" s="125">
        <v>8250.23</v>
      </c>
      <c r="M17" s="34">
        <f>'Updated forecast'!H17</f>
        <v>33128.250909090915</v>
      </c>
      <c r="N17" s="125">
        <v>15955.18</v>
      </c>
      <c r="O17" s="34">
        <f>'Updated forecast'!I17</f>
        <v>5852.254242424242</v>
      </c>
      <c r="P17" s="125">
        <v>7448.52</v>
      </c>
      <c r="Q17" s="34">
        <f>'Updated forecast'!J17</f>
        <v>11125.87</v>
      </c>
      <c r="R17" s="125">
        <v>11125.87</v>
      </c>
      <c r="S17" s="34">
        <f>'Updated forecast'!K17</f>
        <v>4587.0242424242424</v>
      </c>
      <c r="T17" s="125">
        <v>17740.96</v>
      </c>
      <c r="U17" s="34">
        <f>'Updated forecast'!L17</f>
        <v>35515.570909090908</v>
      </c>
      <c r="V17" s="125"/>
      <c r="W17" s="34">
        <f>'Updated forecast'!M17</f>
        <v>4408.7442424242427</v>
      </c>
      <c r="X17" s="125"/>
      <c r="Y17" s="34">
        <f>'Updated forecast'!N17</f>
        <v>4251.424242424242</v>
      </c>
      <c r="Z17" s="125"/>
      <c r="AA17" s="30">
        <f>D17+F17+H17+J17+L17+N17+P17+R17+T17+V17+X17+Z17</f>
        <v>115945.30000000002</v>
      </c>
    </row>
    <row r="18" spans="1:27" ht="13.5" thickBot="1" x14ac:dyDescent="0.25">
      <c r="A18" s="22" t="s">
        <v>88</v>
      </c>
      <c r="B18" s="31">
        <f t="shared" ref="B18:AA18" si="2">SUM(B16:B17)</f>
        <v>591265.41606060602</v>
      </c>
      <c r="C18" s="31">
        <f t="shared" si="2"/>
        <v>77677.973939393938</v>
      </c>
      <c r="D18" s="31">
        <f t="shared" si="2"/>
        <v>49337.81</v>
      </c>
      <c r="E18" s="31">
        <f t="shared" si="2"/>
        <v>46117.463939393929</v>
      </c>
      <c r="F18" s="31">
        <f t="shared" si="2"/>
        <v>61415.72</v>
      </c>
      <c r="G18" s="31">
        <f t="shared" si="2"/>
        <v>41468.463939393929</v>
      </c>
      <c r="H18" s="31">
        <f t="shared" si="2"/>
        <v>44923.87</v>
      </c>
      <c r="I18" s="31">
        <f t="shared" si="2"/>
        <v>43660.973939393931</v>
      </c>
      <c r="J18" s="31">
        <f t="shared" si="2"/>
        <v>46480.539999999994</v>
      </c>
      <c r="K18" s="31">
        <f t="shared" si="2"/>
        <v>36257.486666666664</v>
      </c>
      <c r="L18" s="31">
        <f t="shared" si="2"/>
        <v>39901.68</v>
      </c>
      <c r="M18" s="31">
        <f t="shared" si="2"/>
        <v>69624.05393939394</v>
      </c>
      <c r="N18" s="31">
        <f t="shared" si="2"/>
        <v>47939.59</v>
      </c>
      <c r="O18" s="31">
        <f t="shared" si="2"/>
        <v>39875.723939393931</v>
      </c>
      <c r="P18" s="31">
        <f t="shared" si="2"/>
        <v>42142.789999999994</v>
      </c>
      <c r="Q18" s="31">
        <f t="shared" si="2"/>
        <v>49354.3</v>
      </c>
      <c r="R18" s="31">
        <f t="shared" si="2"/>
        <v>49354.3</v>
      </c>
      <c r="S18" s="31">
        <f t="shared" si="2"/>
        <v>38560.493939393928</v>
      </c>
      <c r="T18" s="31">
        <f t="shared" si="2"/>
        <v>49352.17</v>
      </c>
      <c r="U18" s="31">
        <f t="shared" si="2"/>
        <v>72061.373939393932</v>
      </c>
      <c r="V18" s="31">
        <f t="shared" si="2"/>
        <v>0</v>
      </c>
      <c r="W18" s="31">
        <f t="shared" si="2"/>
        <v>38382.213939393929</v>
      </c>
      <c r="X18" s="31">
        <f t="shared" si="2"/>
        <v>0</v>
      </c>
      <c r="Y18" s="31">
        <f t="shared" si="2"/>
        <v>38224.893939393929</v>
      </c>
      <c r="Z18" s="31">
        <f t="shared" si="2"/>
        <v>0</v>
      </c>
      <c r="AA18" s="35">
        <f t="shared" si="2"/>
        <v>430848.47000000009</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-27009.000606060727</v>
      </c>
      <c r="C20" s="31">
        <f t="shared" si="3"/>
        <v>-35214.076666666668</v>
      </c>
      <c r="D20" s="110">
        <f t="shared" si="3"/>
        <v>-9590.7699999999968</v>
      </c>
      <c r="E20" s="31">
        <f t="shared" si="3"/>
        <v>-5471.5666666666584</v>
      </c>
      <c r="F20" s="110">
        <f t="shared" si="3"/>
        <v>-19073.93</v>
      </c>
      <c r="G20" s="31">
        <f t="shared" si="3"/>
        <v>9081.4333333333416</v>
      </c>
      <c r="H20" s="31">
        <f t="shared" si="3"/>
        <v>12088.809999999998</v>
      </c>
      <c r="I20" s="31">
        <f t="shared" si="3"/>
        <v>907.92333333333954</v>
      </c>
      <c r="J20" s="31">
        <f t="shared" si="3"/>
        <v>12970.100000000006</v>
      </c>
      <c r="K20" s="31">
        <f t="shared" si="3"/>
        <v>20590.683333333334</v>
      </c>
      <c r="L20" s="31">
        <f t="shared" si="3"/>
        <v>4136.989999999998</v>
      </c>
      <c r="M20" s="31">
        <f t="shared" si="3"/>
        <v>-28336.656666666669</v>
      </c>
      <c r="N20" s="31">
        <f t="shared" si="3"/>
        <v>-483.0399999999936</v>
      </c>
      <c r="O20" s="31">
        <f t="shared" si="3"/>
        <v>5338.1733333333395</v>
      </c>
      <c r="P20" s="31">
        <f t="shared" si="3"/>
        <v>1084.320000000007</v>
      </c>
      <c r="Q20" s="31">
        <f t="shared" si="3"/>
        <v>10308.289999999994</v>
      </c>
      <c r="R20" s="31">
        <f t="shared" si="3"/>
        <v>10307.699999999997</v>
      </c>
      <c r="S20" s="31">
        <f t="shared" si="3"/>
        <v>19522.086060606074</v>
      </c>
      <c r="T20" s="31">
        <f t="shared" si="3"/>
        <v>9450.2400000000052</v>
      </c>
      <c r="U20" s="31">
        <f t="shared" si="3"/>
        <v>-30773.976666666662</v>
      </c>
      <c r="V20" s="31">
        <f t="shared" si="3"/>
        <v>0</v>
      </c>
      <c r="W20" s="31">
        <f t="shared" si="3"/>
        <v>2263.6833333333416</v>
      </c>
      <c r="X20" s="31">
        <f t="shared" si="3"/>
        <v>0</v>
      </c>
      <c r="Y20" s="31">
        <f t="shared" si="3"/>
        <v>4775.0033333333413</v>
      </c>
      <c r="Z20" s="31">
        <f t="shared" si="3"/>
        <v>0</v>
      </c>
      <c r="AA20" s="31">
        <f>AA14-AA18</f>
        <v>20890.419999999925</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70945.62</v>
      </c>
      <c r="F22" s="110">
        <f>D24</f>
        <v>70945.62</v>
      </c>
      <c r="G22" s="31">
        <f>F24</f>
        <v>51871.689999999995</v>
      </c>
      <c r="H22" s="31">
        <f>F24</f>
        <v>51871.689999999995</v>
      </c>
      <c r="I22" s="31">
        <f>+H24</f>
        <v>63960.499999999993</v>
      </c>
      <c r="J22" s="31">
        <f>H24</f>
        <v>63960.499999999993</v>
      </c>
      <c r="K22" s="31">
        <f>+J24</f>
        <v>76930.600000000006</v>
      </c>
      <c r="L22" s="31">
        <f>J24</f>
        <v>76930.600000000006</v>
      </c>
      <c r="M22" s="31">
        <f>+L24</f>
        <v>81067.59</v>
      </c>
      <c r="N22" s="31">
        <f>L24</f>
        <v>81067.59</v>
      </c>
      <c r="O22" s="31">
        <f>N24</f>
        <v>80584.55</v>
      </c>
      <c r="P22" s="31">
        <f>N24</f>
        <v>80584.55</v>
      </c>
      <c r="Q22" s="31">
        <f>+P24</f>
        <v>81668.87000000001</v>
      </c>
      <c r="R22" s="31">
        <f>P24</f>
        <v>81668.87000000001</v>
      </c>
      <c r="S22" s="31">
        <f>+R24</f>
        <v>91976.57</v>
      </c>
      <c r="T22" s="31">
        <f>R24</f>
        <v>91976.57</v>
      </c>
      <c r="U22" s="31">
        <f>T24</f>
        <v>101426.81000000001</v>
      </c>
      <c r="V22" s="31">
        <f>T24</f>
        <v>101426.81000000001</v>
      </c>
      <c r="W22" s="31">
        <f>+V24</f>
        <v>70652.833333333343</v>
      </c>
      <c r="X22" s="31">
        <f>V24</f>
        <v>70652.833333333343</v>
      </c>
      <c r="Y22" s="31">
        <f>+X24</f>
        <v>72916.516666666692</v>
      </c>
      <c r="Z22" s="31">
        <f>X24</f>
        <v>72916.516666666692</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53527.389393939273</v>
      </c>
      <c r="C24" s="31">
        <f>C22+C20</f>
        <v>45322.313333333332</v>
      </c>
      <c r="D24" s="72">
        <f>IF(D20=0,D22+C20,D22+D20)</f>
        <v>70945.62</v>
      </c>
      <c r="E24" s="31">
        <f t="shared" ref="E24:Y24" si="4">E22+E20</f>
        <v>65474.053333333337</v>
      </c>
      <c r="F24" s="72">
        <f>IF(F20=0,F22+E20,F22+F20)</f>
        <v>51871.689999999995</v>
      </c>
      <c r="G24" s="31">
        <f t="shared" si="4"/>
        <v>60953.123333333337</v>
      </c>
      <c r="H24" s="72">
        <f>IF(H20=0,H22+G20,H22+H20)</f>
        <v>63960.499999999993</v>
      </c>
      <c r="I24" s="31">
        <f t="shared" si="4"/>
        <v>64868.423333333332</v>
      </c>
      <c r="J24" s="72">
        <f>IF(J20=0,J22+I20,J22+J20)</f>
        <v>76930.600000000006</v>
      </c>
      <c r="K24" s="31">
        <f t="shared" si="4"/>
        <v>97521.28333333334</v>
      </c>
      <c r="L24" s="72">
        <f>IF(L20=0,L22+K20,L22+L20)</f>
        <v>81067.59</v>
      </c>
      <c r="M24" s="31">
        <f t="shared" si="4"/>
        <v>52730.933333333327</v>
      </c>
      <c r="N24" s="72">
        <f>IF(N20=0,N22+M20,N22+N20)</f>
        <v>80584.55</v>
      </c>
      <c r="O24" s="31">
        <f t="shared" si="4"/>
        <v>85922.723333333342</v>
      </c>
      <c r="P24" s="72">
        <f>IF(P20=0,P22+O20,P22+P20)</f>
        <v>81668.87000000001</v>
      </c>
      <c r="Q24" s="31">
        <f t="shared" si="4"/>
        <v>91977.16</v>
      </c>
      <c r="R24" s="72">
        <f>IF(R20=0,R22+Q20,R22+R20)</f>
        <v>91976.57</v>
      </c>
      <c r="S24" s="31">
        <f t="shared" si="4"/>
        <v>111498.65606060608</v>
      </c>
      <c r="T24" s="72">
        <f>IF(T20=0,T22+S20,T22+T20)</f>
        <v>101426.81000000001</v>
      </c>
      <c r="U24" s="31">
        <f t="shared" si="4"/>
        <v>70652.833333333343</v>
      </c>
      <c r="V24" s="31">
        <f>IF(V20=0,V22+U20,V22+V20)</f>
        <v>70652.833333333343</v>
      </c>
      <c r="W24" s="31">
        <f t="shared" si="4"/>
        <v>72916.516666666692</v>
      </c>
      <c r="X24" s="31">
        <f>IF(X20=0,X22+W20,X22+X20)</f>
        <v>72916.516666666692</v>
      </c>
      <c r="Y24" s="31">
        <f t="shared" si="4"/>
        <v>77691.520000000033</v>
      </c>
      <c r="Z24" s="72">
        <f>IF(Z20=0,Z22+Y20,Z22+Z20)</f>
        <v>77691.520000000033</v>
      </c>
      <c r="AA24" s="38">
        <f>AA22+AA20</f>
        <v>101426.80999999992</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83536.41</v>
      </c>
      <c r="E26" s="107"/>
      <c r="F26" s="126">
        <v>24133.11</v>
      </c>
      <c r="G26" s="107"/>
      <c r="H26" s="126">
        <v>70008.649999999994</v>
      </c>
      <c r="I26" s="107"/>
      <c r="J26" s="126">
        <v>23528</v>
      </c>
      <c r="K26" s="107"/>
      <c r="L26" s="126">
        <v>77150.17</v>
      </c>
      <c r="M26" s="107"/>
      <c r="N26" s="126">
        <v>35950.550000000003</v>
      </c>
      <c r="O26" s="107"/>
      <c r="P26" s="126">
        <v>27927</v>
      </c>
      <c r="Q26" s="107"/>
      <c r="R26" s="126">
        <v>76588.92</v>
      </c>
      <c r="S26" s="107"/>
      <c r="T26" s="126">
        <v>28941.599999999999</v>
      </c>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43298.9</v>
      </c>
      <c r="E28" s="107"/>
      <c r="F28" s="126">
        <v>14764</v>
      </c>
      <c r="G28" s="107"/>
      <c r="H28" s="126">
        <v>55812</v>
      </c>
      <c r="I28" s="107"/>
      <c r="J28" s="126">
        <v>1178.5</v>
      </c>
      <c r="K28" s="107"/>
      <c r="L28" s="126">
        <v>44635.19</v>
      </c>
      <c r="M28" s="107"/>
      <c r="N28" s="126">
        <v>42904.18</v>
      </c>
      <c r="O28" s="107"/>
      <c r="P28" s="126">
        <v>14068</v>
      </c>
      <c r="Q28" s="107"/>
      <c r="R28" s="126">
        <v>5747.1</v>
      </c>
      <c r="S28" s="107"/>
      <c r="T28" s="126">
        <v>5858.64</v>
      </c>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30708.109999999993</v>
      </c>
      <c r="E31" s="79"/>
      <c r="F31" s="80">
        <f>IF(F20=0,0,F24-F26+F28)</f>
        <v>42502.579999999994</v>
      </c>
      <c r="G31" s="79"/>
      <c r="H31" s="80">
        <f>IF(H20=0,0,H24-H26+H28)</f>
        <v>49763.85</v>
      </c>
      <c r="I31" s="79"/>
      <c r="J31" s="80">
        <f>IF(J20=0,0,J24-J26+J28)</f>
        <v>54581.100000000006</v>
      </c>
      <c r="K31" s="79"/>
      <c r="L31" s="80">
        <f>IF(L20=0,0,L24-L26+L28)</f>
        <v>48552.61</v>
      </c>
      <c r="M31" s="79"/>
      <c r="N31" s="80">
        <f>IF(N20=0,0,N24-N26+N28)</f>
        <v>87538.18</v>
      </c>
      <c r="O31" s="79"/>
      <c r="P31" s="80">
        <f>IF(P20=0,0,P24-P26+P28)</f>
        <v>67809.87000000001</v>
      </c>
      <c r="Q31" s="79"/>
      <c r="R31" s="80">
        <f>IF(R20=0,0,R24-R26+R28)</f>
        <v>21134.750000000007</v>
      </c>
      <c r="S31" s="79"/>
      <c r="T31" s="80">
        <f>IF(T20=0,0,T24-T26+T28)</f>
        <v>78343.85000000002</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2.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3.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2022-01-27T16:16:04Z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